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65431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<sst xmlns="http://schemas.openxmlformats.org/spreadsheetml/2006/main" count="72" uniqueCount="65">
  <si>
    <t>1 Segment</t>
  </si>
  <si>
    <t>2 Segments</t>
  </si>
  <si>
    <t>3 Segments</t>
  </si>
  <si>
    <t>4 Segments</t>
  </si>
  <si>
    <t>5 Segments</t>
  </si>
  <si>
    <t>6 Segments</t>
  </si>
  <si>
    <t>Level 1</t>
  </si>
  <si>
    <t>S/L -SC (3)</t>
  </si>
  <si>
    <t>SLD-SC (U)</t>
  </si>
  <si>
    <t>Level 2</t>
  </si>
  <si>
    <t>MID (P)</t>
  </si>
  <si>
    <t xml:space="preserve">Level 3 </t>
  </si>
  <si>
    <t>MOID (Q)</t>
  </si>
  <si>
    <t>SID ( R)</t>
  </si>
  <si>
    <t>EDB (T)</t>
  </si>
  <si>
    <t>SLD-R (U)</t>
  </si>
  <si>
    <t>OI-SC (V)</t>
  </si>
  <si>
    <t>HH-SC (W)</t>
  </si>
  <si>
    <t>Deaf -SC (X)</t>
  </si>
  <si>
    <t>OHI-SC (Y)</t>
  </si>
  <si>
    <t>S/L-R (3)</t>
  </si>
  <si>
    <t>Level 4</t>
  </si>
  <si>
    <t>PID (S)</t>
  </si>
  <si>
    <t>OI-R (V)</t>
  </si>
  <si>
    <t>HH-R (W)</t>
  </si>
  <si>
    <t>Deaf-R (X)</t>
  </si>
  <si>
    <t>OHI-R (Y)</t>
  </si>
  <si>
    <t>VI (Z)</t>
  </si>
  <si>
    <t>Deaf/Blind (2)</t>
  </si>
  <si>
    <t>Level 5</t>
  </si>
  <si>
    <t>Inclusion  Codes 4-8</t>
  </si>
  <si>
    <t>Base Funding (D)</t>
  </si>
  <si>
    <t>Weight =1.0000</t>
  </si>
  <si>
    <t>6 Segments = 1 FTE</t>
  </si>
  <si>
    <t>Present number of teachers :</t>
  </si>
  <si>
    <t>Total number of segments per day/teacher:</t>
  </si>
  <si>
    <t>School total of segments:</t>
  </si>
  <si>
    <t>Anticipated cost per teacher(salary and benefits):</t>
  </si>
  <si>
    <t>Direct Instructional Operational Costs</t>
  </si>
  <si>
    <t>12 FTEs @ $8,237 (Level 3)</t>
  </si>
  <si>
    <t xml:space="preserve">12 FTEs @ $188.81 (Level 3) </t>
  </si>
  <si>
    <t>Total segments/6 = Total FTEs:</t>
  </si>
  <si>
    <t>Proposed number of teachers:</t>
  </si>
  <si>
    <t>6 FTEs @ $8,237 (Level 3):</t>
  </si>
  <si>
    <t>Proposed number of paraprofessionals:</t>
  </si>
  <si>
    <t>Total number of segments per day/parapro:</t>
  </si>
  <si>
    <t>(7 Students @ 5 segments per day)</t>
  </si>
  <si>
    <t>Total number of teacher segments:</t>
  </si>
  <si>
    <t>(7 Students@ 6 segments per day)</t>
  </si>
  <si>
    <t>Total number of paraprofessional segments</t>
  </si>
  <si>
    <t>14 FTEs @ $5,706 (Level 5)</t>
  </si>
  <si>
    <t>Total cost for two teachers:</t>
  </si>
  <si>
    <t>Anticipated cost per parapro(salary and benefits):</t>
  </si>
  <si>
    <t>Anticipated cost for two parapro:</t>
  </si>
  <si>
    <t>Total cost for 1 teacher and 2 paraprofessionals:</t>
  </si>
  <si>
    <t xml:space="preserve">6 FTEs @ $188.81 (Level 3) </t>
  </si>
  <si>
    <t>14 FTEs @ 407.03 (Level 5)</t>
  </si>
  <si>
    <t xml:space="preserve">Total Materials and Operations: </t>
  </si>
  <si>
    <t>Total FTE Earnings:</t>
  </si>
  <si>
    <t xml:space="preserve">Increase in total earnings: </t>
  </si>
  <si>
    <t xml:space="preserve">Increase in segments served:  </t>
  </si>
  <si>
    <t>Decrease in salaries:</t>
  </si>
  <si>
    <t>Total Increae in earnings:</t>
  </si>
  <si>
    <t>Maximizing FTE Earnings</t>
  </si>
  <si>
    <t>Projected FTE Funding FY2011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</si>
</sst>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75" zoomScaleNormal="75" zoomScalePageLayoutView="0" workbookViewId="0" topLeftCell="A1">
      <selection activeCell="K26" sqref="K26"/>
    </sheetView>
  </sheetViews>
  <sheetFormatPr defaultColWidth="9.140625" defaultRowHeight="12.75"/>
  <cols>
    <col min="1" max="1" width="19.8515625" style="0" customWidth="1"/>
    <col min="2" max="6" width="10.7109375" style="0" customWidth="1"/>
    <col min="7" max="7" width="17.140625" style="0" customWidth="1"/>
  </cols>
  <sheetData>
    <row r="1" spans="1:7" ht="12.75">
      <c r="A1" s="16" t="s">
        <v>64</v>
      </c>
      <c r="B1" s="16"/>
      <c r="C1" s="16"/>
      <c r="D1" s="16"/>
      <c r="E1" s="16"/>
      <c r="F1" s="16"/>
      <c r="G1" s="16"/>
    </row>
    <row r="2" spans="1:7" ht="12.75">
      <c r="A2" s="16"/>
      <c r="B2" s="16"/>
      <c r="C2" s="16"/>
      <c r="D2" s="16"/>
      <c r="E2" s="16"/>
      <c r="F2" s="16"/>
      <c r="G2" s="16"/>
    </row>
    <row r="3" spans="1:7" ht="15">
      <c r="A3" s="11"/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</row>
    <row r="4" spans="1:7" ht="15.75">
      <c r="A4" s="12" t="s">
        <v>6</v>
      </c>
      <c r="B4" s="11"/>
      <c r="C4" s="11"/>
      <c r="D4" s="11"/>
      <c r="E4" s="11"/>
      <c r="F4" s="11"/>
      <c r="G4" s="11"/>
    </row>
    <row r="5" spans="1:7" ht="15">
      <c r="A5" s="11" t="s">
        <v>7</v>
      </c>
      <c r="B5" s="13"/>
      <c r="C5" s="13"/>
      <c r="D5" s="13"/>
      <c r="E5" s="13"/>
      <c r="F5" s="13"/>
      <c r="G5" s="13"/>
    </row>
    <row r="6" spans="1:7" ht="15">
      <c r="A6" s="11" t="s">
        <v>8</v>
      </c>
      <c r="B6" s="13"/>
      <c r="C6" s="13"/>
      <c r="D6" s="13"/>
      <c r="E6" s="13"/>
      <c r="F6" s="13"/>
      <c r="G6" s="13"/>
    </row>
    <row r="7" spans="1:7" ht="15">
      <c r="A7" s="11">
        <v>2.3973</v>
      </c>
      <c r="B7" s="13"/>
      <c r="C7" s="13"/>
      <c r="D7" s="13"/>
      <c r="E7" s="13">
        <f>6569/6*4</f>
        <v>4379.333333333333</v>
      </c>
      <c r="F7" s="13">
        <f>6569/6*5</f>
        <v>5474.166666666666</v>
      </c>
      <c r="G7" s="13">
        <f>(G40*A7)</f>
        <v>6568.602</v>
      </c>
    </row>
    <row r="8" spans="1:7" ht="15">
      <c r="A8" s="14"/>
      <c r="B8" s="15"/>
      <c r="C8" s="15"/>
      <c r="D8" s="15"/>
      <c r="E8" s="15"/>
      <c r="F8" s="15"/>
      <c r="G8" s="15"/>
    </row>
    <row r="9" spans="1:7" ht="15.75">
      <c r="A9" s="12" t="s">
        <v>9</v>
      </c>
      <c r="B9" s="13"/>
      <c r="C9" s="13"/>
      <c r="D9" s="13"/>
      <c r="E9" s="13"/>
      <c r="F9" s="13"/>
      <c r="G9" s="13"/>
    </row>
    <row r="10" spans="1:7" ht="15">
      <c r="A10" s="11" t="s">
        <v>10</v>
      </c>
      <c r="B10" s="13"/>
      <c r="C10" s="13"/>
      <c r="D10" s="13"/>
      <c r="E10" s="13"/>
      <c r="F10" s="13"/>
      <c r="G10" s="13"/>
    </row>
    <row r="11" spans="1:7" ht="15">
      <c r="A11" s="11">
        <v>2.8209</v>
      </c>
      <c r="B11" s="13">
        <f>(G11/6)</f>
        <v>1288.211</v>
      </c>
      <c r="C11" s="13">
        <f>(B11*2)</f>
        <v>2576.422</v>
      </c>
      <c r="D11" s="13">
        <f>(B11*3)</f>
        <v>3864.633</v>
      </c>
      <c r="E11" s="13">
        <f>(B11*4)</f>
        <v>5152.844</v>
      </c>
      <c r="F11" s="13">
        <f>(B11*5)</f>
        <v>6441.055</v>
      </c>
      <c r="G11" s="13">
        <f>(G40*A11)</f>
        <v>7729.266</v>
      </c>
    </row>
    <row r="12" spans="1:7" ht="15">
      <c r="A12" s="14"/>
      <c r="B12" s="15"/>
      <c r="C12" s="15"/>
      <c r="D12" s="15"/>
      <c r="E12" s="15"/>
      <c r="F12" s="15"/>
      <c r="G12" s="15"/>
    </row>
    <row r="13" spans="1:7" ht="15.75">
      <c r="A13" s="12" t="s">
        <v>11</v>
      </c>
      <c r="B13" s="13"/>
      <c r="C13" s="13"/>
      <c r="D13" s="13"/>
      <c r="E13" s="13"/>
      <c r="F13" s="13"/>
      <c r="G13" s="13"/>
    </row>
    <row r="14" spans="1:7" ht="15">
      <c r="A14" s="11" t="s">
        <v>12</v>
      </c>
      <c r="B14" s="13"/>
      <c r="C14" s="13"/>
      <c r="D14" s="13"/>
      <c r="E14" s="13"/>
      <c r="F14" s="13"/>
      <c r="G14" s="13"/>
    </row>
    <row r="15" spans="1:7" ht="15">
      <c r="A15" s="11" t="s">
        <v>13</v>
      </c>
      <c r="B15" s="13"/>
      <c r="C15" s="13"/>
      <c r="D15" s="13"/>
      <c r="E15" s="13"/>
      <c r="F15" s="13"/>
      <c r="G15" s="13"/>
    </row>
    <row r="16" spans="1:7" ht="15">
      <c r="A16" s="11" t="s">
        <v>14</v>
      </c>
      <c r="B16" s="13"/>
      <c r="C16" s="13"/>
      <c r="D16" s="13"/>
      <c r="E16" s="13"/>
      <c r="F16" s="13"/>
      <c r="G16" s="13"/>
    </row>
    <row r="17" spans="1:7" ht="15">
      <c r="A17" s="11" t="s">
        <v>15</v>
      </c>
      <c r="B17" s="13"/>
      <c r="C17" s="13"/>
      <c r="D17" s="13"/>
      <c r="E17" s="13"/>
      <c r="F17" s="13"/>
      <c r="G17" s="13"/>
    </row>
    <row r="18" spans="1:7" ht="15">
      <c r="A18" s="11" t="s">
        <v>16</v>
      </c>
      <c r="B18" s="13"/>
      <c r="C18" s="13"/>
      <c r="D18" s="13"/>
      <c r="E18" s="13"/>
      <c r="F18" s="13"/>
      <c r="G18" s="13"/>
    </row>
    <row r="19" spans="1:7" ht="15">
      <c r="A19" s="11" t="s">
        <v>17</v>
      </c>
      <c r="B19" s="13"/>
      <c r="C19" s="13"/>
      <c r="D19" s="13"/>
      <c r="E19" s="13"/>
      <c r="F19" s="13"/>
      <c r="G19" s="13"/>
    </row>
    <row r="20" spans="1:7" ht="15">
      <c r="A20" s="11" t="s">
        <v>18</v>
      </c>
      <c r="B20" s="13"/>
      <c r="C20" s="13"/>
      <c r="D20" s="13"/>
      <c r="E20" s="13"/>
      <c r="F20" s="13"/>
      <c r="G20" s="13"/>
    </row>
    <row r="21" spans="1:7" ht="15">
      <c r="A21" s="11" t="s">
        <v>19</v>
      </c>
      <c r="B21" s="13"/>
      <c r="C21" s="13"/>
      <c r="D21" s="13"/>
      <c r="E21" s="13"/>
      <c r="F21" s="13"/>
      <c r="G21" s="13"/>
    </row>
    <row r="22" spans="1:7" ht="15">
      <c r="A22" s="11" t="s">
        <v>20</v>
      </c>
      <c r="B22" s="13"/>
      <c r="C22" s="13"/>
      <c r="D22" s="13"/>
      <c r="E22" s="13"/>
      <c r="F22" s="13"/>
      <c r="G22" s="13"/>
    </row>
    <row r="23" spans="1:7" ht="15">
      <c r="A23" s="11">
        <v>3.5939</v>
      </c>
      <c r="B23" s="13">
        <f>(G23/6)</f>
        <v>1641.2143333333333</v>
      </c>
      <c r="C23" s="13">
        <f>(B23*2)</f>
        <v>3282.4286666666667</v>
      </c>
      <c r="D23" s="13">
        <f>(B23*3)</f>
        <v>4923.643</v>
      </c>
      <c r="E23" s="13">
        <f>(B23*4)</f>
        <v>6564.857333333333</v>
      </c>
      <c r="F23" s="13">
        <f>(B23*5)</f>
        <v>8206.071666666667</v>
      </c>
      <c r="G23" s="13">
        <f>(G40*A23)</f>
        <v>9847.286</v>
      </c>
    </row>
    <row r="24" spans="1:7" ht="15">
      <c r="A24" s="14"/>
      <c r="B24" s="15"/>
      <c r="C24" s="15"/>
      <c r="D24" s="15"/>
      <c r="E24" s="15"/>
      <c r="F24" s="15"/>
      <c r="G24" s="15"/>
    </row>
    <row r="25" spans="1:7" ht="15.75">
      <c r="A25" s="12" t="s">
        <v>21</v>
      </c>
      <c r="B25" s="13"/>
      <c r="C25" s="13"/>
      <c r="D25" s="13"/>
      <c r="E25" s="13"/>
      <c r="F25" s="13"/>
      <c r="G25" s="13"/>
    </row>
    <row r="26" spans="1:7" ht="15">
      <c r="A26" s="11" t="s">
        <v>22</v>
      </c>
      <c r="B26" s="13"/>
      <c r="C26" s="13"/>
      <c r="D26" s="13"/>
      <c r="E26" s="13"/>
      <c r="F26" s="13"/>
      <c r="G26" s="13"/>
    </row>
    <row r="27" spans="1:7" ht="15">
      <c r="A27" s="11" t="s">
        <v>23</v>
      </c>
      <c r="B27" s="13"/>
      <c r="C27" s="13"/>
      <c r="D27" s="13"/>
      <c r="E27" s="13"/>
      <c r="F27" s="13"/>
      <c r="G27" s="13"/>
    </row>
    <row r="28" spans="1:7" ht="15">
      <c r="A28" s="11" t="s">
        <v>24</v>
      </c>
      <c r="B28" s="13"/>
      <c r="C28" s="13"/>
      <c r="D28" s="13"/>
      <c r="E28" s="13"/>
      <c r="F28" s="13"/>
      <c r="G28" s="13"/>
    </row>
    <row r="29" spans="1:7" ht="15">
      <c r="A29" s="11" t="s">
        <v>25</v>
      </c>
      <c r="B29" s="13"/>
      <c r="C29" s="13"/>
      <c r="D29" s="13"/>
      <c r="E29" s="13"/>
      <c r="F29" s="13"/>
      <c r="G29" s="13"/>
    </row>
    <row r="30" spans="1:7" ht="15">
      <c r="A30" s="11" t="s">
        <v>26</v>
      </c>
      <c r="B30" s="13"/>
      <c r="C30" s="13"/>
      <c r="D30" s="13"/>
      <c r="E30" s="13"/>
      <c r="F30" s="13"/>
      <c r="G30" s="13"/>
    </row>
    <row r="31" spans="1:7" ht="15">
      <c r="A31" s="11" t="s">
        <v>27</v>
      </c>
      <c r="B31" s="13"/>
      <c r="C31" s="13"/>
      <c r="D31" s="13"/>
      <c r="E31" s="13"/>
      <c r="F31" s="13"/>
      <c r="G31" s="13"/>
    </row>
    <row r="32" spans="1:7" ht="15">
      <c r="A32" s="11" t="s">
        <v>28</v>
      </c>
      <c r="B32" s="13"/>
      <c r="C32" s="13"/>
      <c r="D32" s="13"/>
      <c r="E32" s="13"/>
      <c r="F32" s="13"/>
      <c r="G32" s="13"/>
    </row>
    <row r="33" spans="1:7" ht="15">
      <c r="A33" s="11">
        <v>5.8299</v>
      </c>
      <c r="B33" s="13">
        <f>(G33/6)</f>
        <v>2662.3210000000004</v>
      </c>
      <c r="C33" s="13">
        <f>(B33*2)</f>
        <v>5324.642000000001</v>
      </c>
      <c r="D33" s="13">
        <f>(B33*3)</f>
        <v>7986.963000000002</v>
      </c>
      <c r="E33" s="13">
        <f>(B33*4)</f>
        <v>10649.284000000001</v>
      </c>
      <c r="F33" s="13">
        <f>(B33*5)</f>
        <v>13311.605000000001</v>
      </c>
      <c r="G33" s="13">
        <f>(G40*A33)</f>
        <v>15973.926000000001</v>
      </c>
    </row>
    <row r="34" spans="1:7" ht="15">
      <c r="A34" s="14"/>
      <c r="B34" s="15"/>
      <c r="C34" s="15"/>
      <c r="D34" s="15"/>
      <c r="E34" s="15"/>
      <c r="F34" s="15"/>
      <c r="G34" s="15"/>
    </row>
    <row r="35" spans="1:7" ht="15.75">
      <c r="A35" s="12" t="s">
        <v>29</v>
      </c>
      <c r="B35" s="13"/>
      <c r="C35" s="13"/>
      <c r="D35" s="13"/>
      <c r="E35" s="13"/>
      <c r="F35" s="13"/>
      <c r="G35" s="13"/>
    </row>
    <row r="36" spans="1:7" ht="15">
      <c r="A36" s="11" t="s">
        <v>30</v>
      </c>
      <c r="B36" s="13"/>
      <c r="C36" s="13"/>
      <c r="D36" s="13"/>
      <c r="E36" s="13"/>
      <c r="F36" s="13"/>
      <c r="G36" s="13"/>
    </row>
    <row r="37" spans="1:7" ht="15">
      <c r="A37" s="11">
        <v>2.4606</v>
      </c>
      <c r="B37" s="13">
        <f>(G37/6)</f>
        <v>1123.674</v>
      </c>
      <c r="C37" s="13">
        <f>(B37*2)</f>
        <v>2247.348</v>
      </c>
      <c r="D37" s="13">
        <f>(B37*3)</f>
        <v>3371.022</v>
      </c>
      <c r="E37" s="13">
        <f>(B37*4)</f>
        <v>4494.696</v>
      </c>
      <c r="F37" s="13">
        <f>(B37*5)</f>
        <v>5618.37</v>
      </c>
      <c r="G37" s="13">
        <f>(G40*A37)</f>
        <v>6742.044</v>
      </c>
    </row>
    <row r="38" spans="1:7" ht="15">
      <c r="A38" s="14"/>
      <c r="B38" s="15"/>
      <c r="C38" s="15"/>
      <c r="D38" s="15"/>
      <c r="E38" s="15"/>
      <c r="F38" s="15"/>
      <c r="G38" s="15"/>
    </row>
    <row r="39" spans="1:7" ht="15.75">
      <c r="A39" s="12" t="s">
        <v>31</v>
      </c>
      <c r="B39" s="13"/>
      <c r="C39" s="13"/>
      <c r="D39" s="13"/>
      <c r="E39" s="13"/>
      <c r="F39" s="13"/>
      <c r="G39" s="13"/>
    </row>
    <row r="40" spans="1:7" ht="15">
      <c r="A40" s="11" t="s">
        <v>32</v>
      </c>
      <c r="B40" s="13">
        <f>(G40/6)</f>
        <v>456.6666666666667</v>
      </c>
      <c r="C40" s="13">
        <f>(B40*2)</f>
        <v>913.3333333333334</v>
      </c>
      <c r="D40" s="13">
        <f>(B40*3)</f>
        <v>1370</v>
      </c>
      <c r="E40" s="13">
        <f>(B40*4)</f>
        <v>1826.6666666666667</v>
      </c>
      <c r="F40" s="13">
        <f>(B40*5)</f>
        <v>2283.3333333333335</v>
      </c>
      <c r="G40" s="13">
        <v>2740</v>
      </c>
    </row>
    <row r="41" spans="1:7" ht="15">
      <c r="A41" s="11"/>
      <c r="B41" s="11"/>
      <c r="C41" s="11"/>
      <c r="D41" s="11"/>
      <c r="E41" s="11"/>
      <c r="F41" s="11"/>
      <c r="G41" s="11"/>
    </row>
    <row r="42" spans="1:7" ht="15.75">
      <c r="A42" s="12" t="s">
        <v>33</v>
      </c>
      <c r="B42" s="11"/>
      <c r="C42" s="11"/>
      <c r="D42" s="11"/>
      <c r="E42" s="11"/>
      <c r="F42" s="11"/>
      <c r="G42" s="11"/>
    </row>
  </sheetData>
  <sheetProtection/>
  <mergeCells count="1">
    <mergeCell ref="A1:G2"/>
  </mergeCells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zoomScalePageLayoutView="0" workbookViewId="0" topLeftCell="A1">
      <selection activeCell="E47" sqref="E47"/>
    </sheetView>
  </sheetViews>
  <sheetFormatPr defaultColWidth="9.140625" defaultRowHeight="12.75"/>
  <cols>
    <col min="2" max="2" width="42.00390625" style="0" customWidth="1"/>
    <col min="3" max="3" width="12.7109375" style="0" bestFit="1" customWidth="1"/>
    <col min="4" max="4" width="6.00390625" style="0" customWidth="1"/>
    <col min="5" max="5" width="41.28125" style="0" customWidth="1"/>
    <col min="6" max="6" width="13.00390625" style="0" customWidth="1"/>
  </cols>
  <sheetData>
    <row r="1" spans="2:9" ht="12.75">
      <c r="B1" s="2"/>
      <c r="C1" s="2"/>
      <c r="D1" s="2"/>
      <c r="E1" s="2"/>
      <c r="F1" s="2"/>
      <c r="G1" s="2"/>
      <c r="H1" s="2"/>
      <c r="I1" s="2"/>
    </row>
    <row r="2" spans="2:9" ht="18">
      <c r="B2" s="10" t="s">
        <v>63</v>
      </c>
      <c r="C2" s="2"/>
      <c r="D2" s="2"/>
      <c r="E2" s="2"/>
      <c r="F2" s="2"/>
      <c r="G2" s="2"/>
      <c r="H2" s="2"/>
      <c r="I2" s="2"/>
    </row>
    <row r="3" spans="2:9" ht="12.75">
      <c r="B3" s="5"/>
      <c r="C3" s="2"/>
      <c r="D3" s="2"/>
      <c r="E3" s="2"/>
      <c r="F3" s="2"/>
      <c r="G3" s="2"/>
      <c r="H3" s="2"/>
      <c r="I3" s="2"/>
    </row>
    <row r="4" spans="2:6" ht="12.75">
      <c r="B4" t="s">
        <v>34</v>
      </c>
      <c r="C4">
        <v>2</v>
      </c>
      <c r="E4" t="s">
        <v>42</v>
      </c>
      <c r="F4">
        <v>1</v>
      </c>
    </row>
    <row r="6" spans="2:6" ht="12.75">
      <c r="B6" t="s">
        <v>35</v>
      </c>
      <c r="C6">
        <v>35</v>
      </c>
      <c r="E6" t="s">
        <v>35</v>
      </c>
      <c r="F6">
        <v>35</v>
      </c>
    </row>
    <row r="7" spans="2:5" ht="12.75">
      <c r="B7" s="6" t="s">
        <v>46</v>
      </c>
      <c r="E7" s="6" t="s">
        <v>46</v>
      </c>
    </row>
    <row r="8" spans="2:5" ht="12.75">
      <c r="B8" s="6"/>
      <c r="E8" s="6"/>
    </row>
    <row r="9" spans="2:3" ht="12.75">
      <c r="B9" t="s">
        <v>47</v>
      </c>
      <c r="C9">
        <v>70</v>
      </c>
    </row>
    <row r="11" spans="2:6" ht="12.75">
      <c r="B11" t="s">
        <v>41</v>
      </c>
      <c r="C11" s="3">
        <f>(C26/6)</f>
        <v>11.666666666666666</v>
      </c>
      <c r="E11" t="s">
        <v>41</v>
      </c>
      <c r="F11" s="3">
        <f>(F6/6)</f>
        <v>5.833333333333333</v>
      </c>
    </row>
    <row r="13" spans="2:6" ht="12.75">
      <c r="B13" t="s">
        <v>39</v>
      </c>
      <c r="C13" s="4">
        <f>PRODUCT(12,8237)</f>
        <v>98844</v>
      </c>
      <c r="E13" t="s">
        <v>43</v>
      </c>
      <c r="F13" s="4">
        <f>(6*8237)</f>
        <v>49422</v>
      </c>
    </row>
    <row r="15" spans="5:6" ht="12.75">
      <c r="E15" t="s">
        <v>44</v>
      </c>
      <c r="F15">
        <v>2</v>
      </c>
    </row>
    <row r="17" spans="5:6" ht="12.75">
      <c r="E17" t="s">
        <v>45</v>
      </c>
      <c r="F17">
        <v>42</v>
      </c>
    </row>
    <row r="18" ht="12.75">
      <c r="E18" t="s">
        <v>48</v>
      </c>
    </row>
    <row r="20" spans="3:6" ht="12.75">
      <c r="C20" s="3"/>
      <c r="E20" t="s">
        <v>49</v>
      </c>
      <c r="F20">
        <v>84</v>
      </c>
    </row>
    <row r="21" ht="12.75">
      <c r="C21" s="3"/>
    </row>
    <row r="22" spans="3:6" ht="12.75">
      <c r="C22" s="3"/>
      <c r="E22" t="s">
        <v>41</v>
      </c>
      <c r="F22">
        <f>(F20/6)</f>
        <v>14</v>
      </c>
    </row>
    <row r="23" ht="12.75">
      <c r="C23" s="3"/>
    </row>
    <row r="24" spans="3:6" ht="12.75">
      <c r="C24" s="3"/>
      <c r="E24" t="s">
        <v>50</v>
      </c>
      <c r="F24" s="4">
        <f>PRODUCT(F22,5706)</f>
        <v>79884</v>
      </c>
    </row>
    <row r="25" ht="12.75">
      <c r="C25" s="3"/>
    </row>
    <row r="26" spans="2:6" ht="12.75">
      <c r="B26" t="s">
        <v>36</v>
      </c>
      <c r="C26">
        <v>70</v>
      </c>
      <c r="E26" t="s">
        <v>36</v>
      </c>
      <c r="F26" s="7">
        <f>SUM(F6+F20)</f>
        <v>119</v>
      </c>
    </row>
    <row r="27" spans="2:6" ht="12.75">
      <c r="B27" t="s">
        <v>58</v>
      </c>
      <c r="C27" s="4">
        <f>PRODUCT(12,8237)</f>
        <v>98844</v>
      </c>
      <c r="E27" t="s">
        <v>58</v>
      </c>
      <c r="F27" s="4">
        <f>SUM(F13+F24)</f>
        <v>129306</v>
      </c>
    </row>
    <row r="30" spans="2:6" ht="12.75">
      <c r="B30" t="s">
        <v>37</v>
      </c>
      <c r="C30" s="4">
        <v>52446</v>
      </c>
      <c r="E30" t="s">
        <v>37</v>
      </c>
      <c r="F30" s="4">
        <v>52446</v>
      </c>
    </row>
    <row r="31" spans="3:6" ht="12.75">
      <c r="C31" s="4"/>
      <c r="E31" t="s">
        <v>52</v>
      </c>
      <c r="F31" s="4">
        <v>19038</v>
      </c>
    </row>
    <row r="32" spans="3:6" ht="12.75">
      <c r="C32" s="4"/>
      <c r="E32" t="s">
        <v>53</v>
      </c>
      <c r="F32" s="4">
        <f>PRODUCT(F31,2)</f>
        <v>38076</v>
      </c>
    </row>
    <row r="33" spans="3:6" ht="12.75">
      <c r="C33" s="4"/>
      <c r="F33" s="4"/>
    </row>
    <row r="34" spans="2:6" ht="12.75">
      <c r="B34" t="s">
        <v>51</v>
      </c>
      <c r="C34" s="4">
        <f>(C30*2)</f>
        <v>104892</v>
      </c>
      <c r="E34" t="s">
        <v>54</v>
      </c>
      <c r="F34" s="4">
        <f>SUM(F30,F32)</f>
        <v>90522</v>
      </c>
    </row>
    <row r="35" ht="12.75">
      <c r="C35" s="3"/>
    </row>
    <row r="36" ht="12.75">
      <c r="B36" s="1" t="s">
        <v>38</v>
      </c>
    </row>
    <row r="38" spans="2:6" ht="12.75">
      <c r="B38" t="s">
        <v>40</v>
      </c>
      <c r="C38" s="4">
        <f>(12*188.81)</f>
        <v>2265.7200000000003</v>
      </c>
      <c r="E38" t="s">
        <v>55</v>
      </c>
      <c r="F38" s="4">
        <f>(6*188.81)</f>
        <v>1132.8600000000001</v>
      </c>
    </row>
    <row r="39" spans="5:6" ht="12.75">
      <c r="E39" t="s">
        <v>56</v>
      </c>
      <c r="F39" s="4">
        <f>PRODUCT(14,407.03)</f>
        <v>5698.42</v>
      </c>
    </row>
    <row r="41" spans="5:6" ht="12.75">
      <c r="E41" t="s">
        <v>57</v>
      </c>
      <c r="F41" s="4">
        <f>SUM(F38:F40)</f>
        <v>6831.280000000001</v>
      </c>
    </row>
    <row r="43" spans="5:6" ht="12.75">
      <c r="E43" t="s">
        <v>60</v>
      </c>
      <c r="F43">
        <v>49</v>
      </c>
    </row>
    <row r="44" spans="5:6" ht="12.75">
      <c r="E44" t="s">
        <v>59</v>
      </c>
      <c r="F44" s="4">
        <f>(F27+F41)-(C27+C38)</f>
        <v>35027.56</v>
      </c>
    </row>
    <row r="45" spans="5:6" ht="12.75">
      <c r="E45" t="s">
        <v>61</v>
      </c>
      <c r="F45" s="4">
        <f>(F34-C34)</f>
        <v>-14370</v>
      </c>
    </row>
    <row r="47" spans="5:6" ht="15.75">
      <c r="E47" s="8" t="s">
        <v>62</v>
      </c>
      <c r="F47" s="9">
        <f>SUM(35027.56+14370)</f>
        <v>49397.56</v>
      </c>
    </row>
  </sheetData>
  <sheetProtection/>
  <printOptions gridLines="1"/>
  <pageMargins left="1.75" right="0.75" top="1" bottom="1" header="0.5" footer="0.5"/>
  <pageSetup fitToHeight="1" fitToWidth="1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GaDOE</cp:lastModifiedBy>
  <cp:lastPrinted>2010-08-03T19:40:59Z</cp:lastPrinted>
  <dcterms:created xsi:type="dcterms:W3CDTF">2003-08-11T16:34:23Z</dcterms:created>
  <dcterms:modified xsi:type="dcterms:W3CDTF">2010-08-03T19:46:12Z</dcterms:modified>
  <cp:category/>
  <cp:version/>
  <cp:contentType/>
  <cp:contentStatus/>
</cp:coreProperties>
</file>